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bianellara/Desktop/"/>
    </mc:Choice>
  </mc:AlternateContent>
  <xr:revisionPtr revIDLastSave="0" documentId="8_{09F06018-AC81-C94D-87A8-030722C63B54}" xr6:coauthVersionLast="43" xr6:coauthVersionMax="43" xr10:uidLastSave="{00000000-0000-0000-0000-000000000000}"/>
  <bookViews>
    <workbookView xWindow="0" yWindow="460" windowWidth="28800" windowHeight="162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10" r:id="rId9"/>
    <sheet name="10" sheetId="11" r:id="rId10"/>
    <sheet name="11" sheetId="12" r:id="rId11"/>
    <sheet name="12" sheetId="13" r:id="rId12"/>
    <sheet name="13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4" l="1"/>
  <c r="C12" i="14" s="1"/>
  <c r="D19" i="14" s="1"/>
  <c r="D20" i="14" s="1"/>
  <c r="D21" i="14" s="1"/>
  <c r="D22" i="14" s="1"/>
  <c r="D23" i="14" s="1"/>
  <c r="D43" i="13"/>
  <c r="D30" i="13"/>
  <c r="D12" i="13"/>
  <c r="C10" i="12"/>
  <c r="C12" i="12" s="1"/>
  <c r="C11" i="11"/>
  <c r="C15" i="11" s="1"/>
  <c r="C11" i="10"/>
  <c r="C12" i="10" s="1"/>
  <c r="C10" i="10"/>
  <c r="F11" i="8"/>
  <c r="F12" i="8"/>
  <c r="F10" i="8"/>
  <c r="F13" i="8" s="1"/>
  <c r="E12" i="8"/>
  <c r="E11" i="8"/>
  <c r="E10" i="8"/>
  <c r="E13" i="8" l="1"/>
  <c r="C10" i="7"/>
  <c r="D10" i="6"/>
  <c r="D10" i="5"/>
  <c r="C10" i="5"/>
  <c r="D10" i="4"/>
  <c r="D10" i="2"/>
  <c r="C10" i="6"/>
  <c r="C15" i="5"/>
  <c r="C10" i="4"/>
  <c r="C10" i="3"/>
  <c r="C12" i="3" s="1"/>
  <c r="C10" i="2"/>
  <c r="C33" i="1"/>
  <c r="C26" i="1"/>
  <c r="C19" i="1"/>
  <c r="C12" i="1"/>
  <c r="C17" i="5" l="1"/>
</calcChain>
</file>

<file path=xl/sharedStrings.xml><?xml version="1.0" encoding="utf-8"?>
<sst xmlns="http://schemas.openxmlformats.org/spreadsheetml/2006/main" count="174" uniqueCount="95">
  <si>
    <t>1.</t>
  </si>
  <si>
    <t>Interés simple Vs. Interés compuesto.</t>
  </si>
  <si>
    <t>Ud. dispone de $ 1000 para invertir o prestar bajo las siguientes condiciones:</t>
  </si>
  <si>
    <t>b) 3% de interés capitalizable mensualmente por un año</t>
  </si>
  <si>
    <t>c) 30% de interés simple acumulable “anualmente” por un año</t>
  </si>
  <si>
    <t>a) 3% de interés simple acumulable mensualmente por un año</t>
  </si>
  <si>
    <t>d) 30% de interés capitalizable “anualmente” por un año</t>
  </si>
  <si>
    <t>Capital</t>
  </si>
  <si>
    <t>Interés</t>
  </si>
  <si>
    <t>Plazo</t>
  </si>
  <si>
    <t>año</t>
  </si>
  <si>
    <t>meses</t>
  </si>
  <si>
    <t>La alternativa c y d reflejan un menor costo financiero</t>
  </si>
  <si>
    <t>2.</t>
  </si>
  <si>
    <t>Comparación de valores presentes</t>
  </si>
  <si>
    <t>Que cantidad vale más al 14%: $1 000 disponibles el día de hoy o $ 2 000 pagaderos al término de 6 años:</t>
  </si>
  <si>
    <t>años</t>
  </si>
  <si>
    <t>Valor final</t>
  </si>
  <si>
    <t>De acuerdo al cálculo del valor final, $2,000 pagaderos al término de 6 años vale menos que los $1,000 disponibles hoy.</t>
  </si>
  <si>
    <t>El principio de equivalencia financiera, señala que $1,000 hoy son iguales a $2,195 al término de 6 años.</t>
  </si>
  <si>
    <t>Para financiar los estudios de maestría en la UM se necesitan $ 200,000.  Si un joven ha hecho planes para iniciarla en agosto del 2018.</t>
  </si>
  <si>
    <t>¿Cuánto debería depositar mensualmente en un Banco para lograr en 13 meses esa cantidad, si el interés que obtiene por el depósito es de 5% anual?</t>
  </si>
  <si>
    <t>Tasa anual</t>
  </si>
  <si>
    <t>Tasa mensual</t>
  </si>
  <si>
    <t>Cuota mensual</t>
  </si>
  <si>
    <t>3.</t>
  </si>
  <si>
    <t>Valor futuro, valor presente y anualidades-circuito financiero.</t>
  </si>
  <si>
    <t>La cantidad a depositar al banco mensualmente, y durante 13 meses, asciende a $15,012.</t>
  </si>
  <si>
    <t>Al término de 3 años, ¿cuánto vale un depósito inicial de $100, suponiendo una tasa de interés anual de 14%.por un año</t>
  </si>
  <si>
    <t>El depósito inicial de $100 vale al final de tres años, el importe de $148 si se aplica una tasa anual de 14%.</t>
  </si>
  <si>
    <t>4.</t>
  </si>
  <si>
    <t>5.</t>
  </si>
  <si>
    <t>Al término de 5 años. ¿Cuánto vale un depósito inicial de $500 más pagos anuales de $100 suponiendo una tasa de interés anual del 16%.</t>
  </si>
  <si>
    <t>Depósito</t>
  </si>
  <si>
    <t>Número de depósitos</t>
  </si>
  <si>
    <t>Valor final total</t>
  </si>
  <si>
    <t>Al término de los cinco años, la cuenta en el banco asciende a $1,738.</t>
  </si>
  <si>
    <t>¿Cuánto valen hoy $100 al término de 3 años, suponiendo una tasa de descuento del 12%.</t>
  </si>
  <si>
    <t>Valor actual</t>
  </si>
  <si>
    <t>$100 al término de tres años, valen hoy $71, si se aplica una tasa de descuento de 12%.</t>
  </si>
  <si>
    <t>6.</t>
  </si>
  <si>
    <t>7.</t>
  </si>
  <si>
    <t>¿Cuál es el valor actual total de $500 recibidos al final de cada uno de los 3 años siguientes, suponiendo una tasa de descuento de 25%.</t>
  </si>
  <si>
    <t>El valor actual de $500 recibidos al final de cada de los 3 años siguientes, asciende a $976.</t>
  </si>
  <si>
    <t>Depósito anual</t>
  </si>
  <si>
    <t>8.</t>
  </si>
  <si>
    <t>Se reciben 4 100 al término de 1 año, $500 al finalizar 2 años y $1 000 al término de 3 años. ¿Cuál es el valor actual total de estos ingresos, suponiendo una tasa de descuento del 25%?</t>
  </si>
  <si>
    <t>Importe
recibido</t>
  </si>
  <si>
    <t>Valor
actual</t>
  </si>
  <si>
    <t>Año</t>
  </si>
  <si>
    <t>Tasa de descuento</t>
  </si>
  <si>
    <t>El valor actual de los ingresos ascienden a $4,112.</t>
  </si>
  <si>
    <t>9.</t>
  </si>
  <si>
    <t>José Hernández ha heredado $25 000 y desea adquirir una anualidad que le brinde un ingreso estable durante los siguientes 12 años. Ha oído decir que la asociación</t>
  </si>
  <si>
    <t>de ahorros y préstamos local está pagado en la actualidad el 6% sobre una base anual. Si llegara a depositar sus fondos aquí, ¿cuánto podría retirar mensualmente?</t>
  </si>
  <si>
    <t>Capital inicial</t>
  </si>
  <si>
    <t>Número de retiros</t>
  </si>
  <si>
    <t>La cantidad de la que podría disponer mensualmente y durante 12 años José, asciende a $242.</t>
  </si>
  <si>
    <t>Retiro mensual</t>
  </si>
  <si>
    <t>Una empresa distribuidora de autos le ofrece un vehículo Toyota con $3 000 de inicial y 36 letras mensuales debidamente garantizadas por un valor de $ 250 cada una.</t>
  </si>
  <si>
    <t>¿Cuál es el valor equivalente del vehículo hoy? (la tienda dice estar cobrando un interés de 2% mensual)</t>
  </si>
  <si>
    <t>Número de cuotas</t>
  </si>
  <si>
    <t>Cuota inicial</t>
  </si>
  <si>
    <t>Valor de contado</t>
  </si>
  <si>
    <t>El valor de contado o el valor equivalente del vehículo al día de hoy es $9,372.</t>
  </si>
  <si>
    <t>Un empleado que gana $ 13 000 está solicitando un préstamo de $. 130 000. El Banco Banamex al evaluar los ingresos del solicitante ha determinado</t>
  </si>
  <si>
    <t>que el neto disponible del trabajador para pagar el préstamo es de S/. 250 mensuales. Si la política del Banco es prestar por no más de 3 años a una tasa del 60% anual. ¿Cuál seria la respuesta del Banco?</t>
  </si>
  <si>
    <t>La respuesta del banco sería que en base a su capacidad de pago, sólo se le podría prestar el importe de $4,731 a una tasa anual de 60% y a un plazo de 36 meses.</t>
  </si>
  <si>
    <t>11.</t>
  </si>
  <si>
    <t>10.</t>
  </si>
  <si>
    <t>12.</t>
  </si>
  <si>
    <t>Rendimiento e interés</t>
  </si>
  <si>
    <t>Encuéntrense las tasas de rendimiento en cada uno de los siguientes casos:</t>
  </si>
  <si>
    <t>a) Un préstamo se obtiene por 5 000 y se reembolsa 6 000 al final de un año</t>
  </si>
  <si>
    <t>b) Se coloca un capital por 85 000 y se obtiene al final de 10 años 201 229</t>
  </si>
  <si>
    <t>c) Se invierte 9 000 en un negocio que rinde flujos de 2 684.80 por año durante 5 años</t>
  </si>
  <si>
    <t>Reembolso</t>
  </si>
  <si>
    <t>Tasa de interés</t>
  </si>
  <si>
    <t>El banco está cobrando una tasa anual de 20%.</t>
  </si>
  <si>
    <t>Préstamo</t>
  </si>
  <si>
    <t>Flujos</t>
  </si>
  <si>
    <t>La tasa anual que se obtiene por el depósito es de 9.1%.</t>
  </si>
  <si>
    <t>Capital recibido</t>
  </si>
  <si>
    <t>Inversión</t>
  </si>
  <si>
    <t>Flujo</t>
  </si>
  <si>
    <t>La tasa anual que rinde el negocio es de 15%.</t>
  </si>
  <si>
    <t>13.</t>
  </si>
  <si>
    <t>Tasa de crecimiento</t>
  </si>
  <si>
    <t>Las ventas de Productos México SA de CV fueron de 12 millones el año 2 009 cinco años antes las ventas fueron de 6 millones. ¿A que tasa aproximadamente han estado creciendo las ventas?</t>
  </si>
  <si>
    <t>Ventas año 2009</t>
  </si>
  <si>
    <t>Ventas año 2004</t>
  </si>
  <si>
    <t>Tasa de crecimiento anual</t>
  </si>
  <si>
    <t>Las ventas han estado creciendo a una tasa de 14.87% anual.</t>
  </si>
  <si>
    <t>Ventas</t>
  </si>
  <si>
    <t>Comprobando: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</si>
</sst>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9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10" fontId="0" fillId="0" borderId="0" xfId="0" applyNumberFormat="1"/>
    <xf numFmtId="3" fontId="1" fillId="2" borderId="0" xfId="0" applyNumberFormat="1" applyFont="1" applyFill="1"/>
    <xf numFmtId="3" fontId="1" fillId="3" borderId="0" xfId="0" applyNumberFormat="1" applyFont="1" applyFill="1"/>
    <xf numFmtId="0" fontId="1" fillId="0" borderId="0" xfId="0" applyFont="1" applyAlignment="1">
      <alignment horizontal="center" wrapText="1"/>
    </xf>
    <xf numFmtId="0" fontId="1" fillId="2" borderId="0" xfId="0" applyFont="1" applyFill="1"/>
    <xf numFmtId="164" fontId="1" fillId="0" borderId="0" xfId="0" applyNumberFormat="1" applyFont="1"/>
    <xf numFmtId="0" fontId="1" fillId="0" borderId="0" xfId="0" applyFont="1" applyAlignment="1">
      <alignment horizontal="center"/>
    </xf>
    <xf numFmtId="10" fontId="1" fillId="0" borderId="0" xfId="1" applyNumberFormat="1" applyFont="1"/>
    <xf numFmtId="4" fontId="0" fillId="0" borderId="0" xfId="0" applyNumberFormat="1"/>
    <xf numFmtId="0" fontId="0" fillId="2" borderId="0" xfId="0" applyFill="1"/>
    <xf numFmtId="4" fontId="0" fillId="2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35"/>
  <sheetViews>
    <sheetView tabSelected="1" workbookViewId="0">
      <selection activeCell="F8" sqref="F8"/>
    </sheetView>
  </sheetViews>
  <sheetFormatPr baseColWidth="10" defaultRowHeight="15" x14ac:dyDescent="0.2"/>
  <cols>
    <col min="1" max="1" width="5" customWidth="1"/>
  </cols>
  <sheetData>
    <row r="3" spans="1:4" ht="16" x14ac:dyDescent="0.2">
      <c r="A3" s="2" t="s">
        <v>0</v>
      </c>
      <c r="B3" s="3" t="s">
        <v>1</v>
      </c>
    </row>
    <row r="5" spans="1:4" x14ac:dyDescent="0.2">
      <c r="B5" t="s">
        <v>2</v>
      </c>
    </row>
    <row r="7" spans="1:4" x14ac:dyDescent="0.2">
      <c r="B7" t="s">
        <v>5</v>
      </c>
    </row>
    <row r="9" spans="1:4" x14ac:dyDescent="0.2">
      <c r="B9" t="s">
        <v>7</v>
      </c>
      <c r="C9" s="5">
        <v>1000</v>
      </c>
    </row>
    <row r="10" spans="1:4" x14ac:dyDescent="0.2">
      <c r="B10" t="s">
        <v>8</v>
      </c>
      <c r="C10" s="4">
        <v>0.03</v>
      </c>
    </row>
    <row r="11" spans="1:4" x14ac:dyDescent="0.2">
      <c r="B11" t="s">
        <v>9</v>
      </c>
      <c r="C11">
        <v>12</v>
      </c>
      <c r="D11" t="s">
        <v>11</v>
      </c>
    </row>
    <row r="12" spans="1:4" x14ac:dyDescent="0.2">
      <c r="B12" s="11" t="s">
        <v>8</v>
      </c>
      <c r="C12" s="8">
        <f>+C9*C10*C11</f>
        <v>360</v>
      </c>
    </row>
    <row r="14" spans="1:4" x14ac:dyDescent="0.2">
      <c r="B14" t="s">
        <v>3</v>
      </c>
    </row>
    <row r="16" spans="1:4" x14ac:dyDescent="0.2">
      <c r="B16" t="s">
        <v>7</v>
      </c>
      <c r="C16" s="5">
        <v>1000</v>
      </c>
    </row>
    <row r="17" spans="2:4" x14ac:dyDescent="0.2">
      <c r="B17" t="s">
        <v>8</v>
      </c>
      <c r="C17" s="4">
        <v>0.03</v>
      </c>
    </row>
    <row r="18" spans="2:4" x14ac:dyDescent="0.2">
      <c r="B18" t="s">
        <v>9</v>
      </c>
      <c r="C18">
        <v>12</v>
      </c>
      <c r="D18" t="s">
        <v>11</v>
      </c>
    </row>
    <row r="19" spans="2:4" x14ac:dyDescent="0.2">
      <c r="B19" s="11" t="s">
        <v>8</v>
      </c>
      <c r="C19" s="8">
        <f>+C16*((1+C17)^C18-1)</f>
        <v>425.76088684617861</v>
      </c>
    </row>
    <row r="21" spans="2:4" x14ac:dyDescent="0.2">
      <c r="B21" t="s">
        <v>4</v>
      </c>
    </row>
    <row r="23" spans="2:4" x14ac:dyDescent="0.2">
      <c r="B23" t="s">
        <v>7</v>
      </c>
      <c r="C23" s="5">
        <v>1000</v>
      </c>
    </row>
    <row r="24" spans="2:4" x14ac:dyDescent="0.2">
      <c r="B24" t="s">
        <v>8</v>
      </c>
      <c r="C24" s="4">
        <v>0.3</v>
      </c>
    </row>
    <row r="25" spans="2:4" x14ac:dyDescent="0.2">
      <c r="B25" t="s">
        <v>9</v>
      </c>
      <c r="C25">
        <v>1</v>
      </c>
      <c r="D25" t="s">
        <v>10</v>
      </c>
    </row>
    <row r="26" spans="2:4" x14ac:dyDescent="0.2">
      <c r="B26" s="11" t="s">
        <v>8</v>
      </c>
      <c r="C26" s="8">
        <f>+C23*((1+C24)^C25-1)</f>
        <v>300.00000000000006</v>
      </c>
    </row>
    <row r="28" spans="2:4" x14ac:dyDescent="0.2">
      <c r="B28" t="s">
        <v>6</v>
      </c>
    </row>
    <row r="30" spans="2:4" x14ac:dyDescent="0.2">
      <c r="B30" t="s">
        <v>7</v>
      </c>
      <c r="C30" s="5">
        <v>1000</v>
      </c>
    </row>
    <row r="31" spans="2:4" x14ac:dyDescent="0.2">
      <c r="B31" t="s">
        <v>8</v>
      </c>
      <c r="C31" s="4">
        <v>0.3</v>
      </c>
    </row>
    <row r="32" spans="2:4" x14ac:dyDescent="0.2">
      <c r="B32" t="s">
        <v>9</v>
      </c>
      <c r="C32">
        <v>1</v>
      </c>
      <c r="D32" t="s">
        <v>10</v>
      </c>
    </row>
    <row r="33" spans="2:3" x14ac:dyDescent="0.2">
      <c r="B33" s="11" t="s">
        <v>8</v>
      </c>
      <c r="C33" s="8">
        <f>+C30*((1+C31)^C32-1)</f>
        <v>300.00000000000006</v>
      </c>
    </row>
    <row r="35" spans="2:3" x14ac:dyDescent="0.2">
      <c r="B35" t="s">
        <v>12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C17"/>
  <sheetViews>
    <sheetView workbookViewId="0"/>
  </sheetViews>
  <sheetFormatPr baseColWidth="10" defaultRowHeight="15" x14ac:dyDescent="0.2"/>
  <cols>
    <col min="1" max="1" width="5" customWidth="1"/>
    <col min="2" max="2" width="20.33203125" customWidth="1"/>
  </cols>
  <sheetData>
    <row r="3" spans="1:3" ht="16" x14ac:dyDescent="0.2">
      <c r="A3" s="2" t="s">
        <v>69</v>
      </c>
      <c r="B3" s="3" t="s">
        <v>26</v>
      </c>
    </row>
    <row r="5" spans="1:3" x14ac:dyDescent="0.2">
      <c r="B5" t="s">
        <v>59</v>
      </c>
    </row>
    <row r="6" spans="1:3" x14ac:dyDescent="0.2">
      <c r="B6" t="s">
        <v>60</v>
      </c>
    </row>
    <row r="8" spans="1:3" x14ac:dyDescent="0.2">
      <c r="B8" t="s">
        <v>24</v>
      </c>
      <c r="C8" s="5">
        <v>250</v>
      </c>
    </row>
    <row r="9" spans="1:3" x14ac:dyDescent="0.2">
      <c r="B9" t="s">
        <v>23</v>
      </c>
      <c r="C9" s="7">
        <v>0.02</v>
      </c>
    </row>
    <row r="10" spans="1:3" x14ac:dyDescent="0.2">
      <c r="B10" t="s">
        <v>61</v>
      </c>
      <c r="C10">
        <v>36</v>
      </c>
    </row>
    <row r="11" spans="1:3" x14ac:dyDescent="0.2">
      <c r="B11" s="1" t="s">
        <v>38</v>
      </c>
      <c r="C11" s="8">
        <f>PV(C9,C10,-C8)</f>
        <v>6372.2106205968457</v>
      </c>
    </row>
    <row r="13" spans="1:3" x14ac:dyDescent="0.2">
      <c r="B13" s="1" t="s">
        <v>62</v>
      </c>
      <c r="C13" s="8">
        <v>3000</v>
      </c>
    </row>
    <row r="14" spans="1:3" x14ac:dyDescent="0.2">
      <c r="B14" s="1"/>
    </row>
    <row r="15" spans="1:3" x14ac:dyDescent="0.2">
      <c r="B15" s="1" t="s">
        <v>63</v>
      </c>
      <c r="C15" s="8">
        <f>+C11+C13</f>
        <v>9372.2106205968448</v>
      </c>
    </row>
    <row r="17" spans="2:2" x14ac:dyDescent="0.2">
      <c r="B17" t="s">
        <v>64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C14"/>
  <sheetViews>
    <sheetView workbookViewId="0"/>
  </sheetViews>
  <sheetFormatPr baseColWidth="10" defaultRowHeight="15" x14ac:dyDescent="0.2"/>
  <cols>
    <col min="1" max="1" width="5" customWidth="1"/>
    <col min="2" max="2" width="20.33203125" customWidth="1"/>
  </cols>
  <sheetData>
    <row r="3" spans="1:3" ht="16" x14ac:dyDescent="0.2">
      <c r="A3" s="2" t="s">
        <v>68</v>
      </c>
      <c r="B3" s="3" t="s">
        <v>26</v>
      </c>
    </row>
    <row r="5" spans="1:3" x14ac:dyDescent="0.2">
      <c r="B5" t="s">
        <v>65</v>
      </c>
    </row>
    <row r="6" spans="1:3" x14ac:dyDescent="0.2">
      <c r="B6" t="s">
        <v>66</v>
      </c>
    </row>
    <row r="8" spans="1:3" x14ac:dyDescent="0.2">
      <c r="B8" t="s">
        <v>24</v>
      </c>
      <c r="C8" s="5">
        <v>250</v>
      </c>
    </row>
    <row r="9" spans="1:3" x14ac:dyDescent="0.2">
      <c r="B9" t="s">
        <v>22</v>
      </c>
      <c r="C9" s="7">
        <v>0.6</v>
      </c>
    </row>
    <row r="10" spans="1:3" x14ac:dyDescent="0.2">
      <c r="B10" t="s">
        <v>23</v>
      </c>
      <c r="C10" s="7">
        <f>+(1+C9)^(0.0833333333333333)-1</f>
        <v>3.9944107690504271E-2</v>
      </c>
    </row>
    <row r="11" spans="1:3" x14ac:dyDescent="0.2">
      <c r="B11" t="s">
        <v>61</v>
      </c>
      <c r="C11">
        <v>36</v>
      </c>
    </row>
    <row r="12" spans="1:3" x14ac:dyDescent="0.2">
      <c r="B12" s="1" t="s">
        <v>38</v>
      </c>
      <c r="C12" s="8">
        <f>PV(C10,C11,-C8)</f>
        <v>4730.731381312642</v>
      </c>
    </row>
    <row r="14" spans="1:3" x14ac:dyDescent="0.2">
      <c r="B14" t="s">
        <v>67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D45"/>
  <sheetViews>
    <sheetView workbookViewId="0"/>
  </sheetViews>
  <sheetFormatPr baseColWidth="10" defaultRowHeight="15" x14ac:dyDescent="0.2"/>
  <cols>
    <col min="1" max="1" width="5" customWidth="1"/>
    <col min="2" max="2" width="20.33203125" customWidth="1"/>
  </cols>
  <sheetData>
    <row r="3" spans="1:4" ht="16" x14ac:dyDescent="0.2">
      <c r="A3" s="2" t="s">
        <v>70</v>
      </c>
      <c r="B3" s="3" t="s">
        <v>71</v>
      </c>
    </row>
    <row r="5" spans="1:4" x14ac:dyDescent="0.2">
      <c r="B5" t="s">
        <v>72</v>
      </c>
    </row>
    <row r="7" spans="1:4" x14ac:dyDescent="0.2">
      <c r="B7" t="s">
        <v>73</v>
      </c>
    </row>
    <row r="9" spans="1:4" x14ac:dyDescent="0.2">
      <c r="C9" s="13" t="s">
        <v>49</v>
      </c>
      <c r="D9" s="13" t="s">
        <v>80</v>
      </c>
    </row>
    <row r="10" spans="1:4" x14ac:dyDescent="0.2">
      <c r="B10" t="s">
        <v>79</v>
      </c>
      <c r="C10">
        <v>0</v>
      </c>
      <c r="D10" s="5">
        <v>-5000</v>
      </c>
    </row>
    <row r="11" spans="1:4" x14ac:dyDescent="0.2">
      <c r="B11" t="s">
        <v>76</v>
      </c>
      <c r="C11">
        <v>1</v>
      </c>
      <c r="D11" s="5">
        <v>6000</v>
      </c>
    </row>
    <row r="12" spans="1:4" x14ac:dyDescent="0.2">
      <c r="B12" s="1" t="s">
        <v>77</v>
      </c>
      <c r="D12" s="12">
        <f>+IRR(D10:D11)</f>
        <v>0.19999999999999973</v>
      </c>
    </row>
    <row r="14" spans="1:4" x14ac:dyDescent="0.2">
      <c r="B14" t="s">
        <v>78</v>
      </c>
    </row>
    <row r="16" spans="1:4" x14ac:dyDescent="0.2">
      <c r="B16" t="s">
        <v>74</v>
      </c>
    </row>
    <row r="18" spans="2:4" x14ac:dyDescent="0.2">
      <c r="C18" s="13" t="s">
        <v>49</v>
      </c>
      <c r="D18" s="13" t="s">
        <v>80</v>
      </c>
    </row>
    <row r="19" spans="2:4" x14ac:dyDescent="0.2">
      <c r="B19" t="s">
        <v>33</v>
      </c>
      <c r="C19">
        <v>0</v>
      </c>
      <c r="D19" s="5">
        <v>-85000</v>
      </c>
    </row>
    <row r="20" spans="2:4" x14ac:dyDescent="0.2">
      <c r="C20">
        <v>1</v>
      </c>
      <c r="D20" s="5">
        <v>0</v>
      </c>
    </row>
    <row r="21" spans="2:4" x14ac:dyDescent="0.2">
      <c r="C21">
        <v>2</v>
      </c>
      <c r="D21" s="5">
        <v>0</v>
      </c>
    </row>
    <row r="22" spans="2:4" x14ac:dyDescent="0.2">
      <c r="C22">
        <v>3</v>
      </c>
      <c r="D22" s="5">
        <v>0</v>
      </c>
    </row>
    <row r="23" spans="2:4" x14ac:dyDescent="0.2">
      <c r="C23">
        <v>4</v>
      </c>
      <c r="D23" s="5">
        <v>0</v>
      </c>
    </row>
    <row r="24" spans="2:4" x14ac:dyDescent="0.2">
      <c r="C24">
        <v>5</v>
      </c>
      <c r="D24" s="5">
        <v>0</v>
      </c>
    </row>
    <row r="25" spans="2:4" x14ac:dyDescent="0.2">
      <c r="C25">
        <v>6</v>
      </c>
      <c r="D25" s="5">
        <v>0</v>
      </c>
    </row>
    <row r="26" spans="2:4" x14ac:dyDescent="0.2">
      <c r="C26">
        <v>7</v>
      </c>
      <c r="D26" s="5">
        <v>0</v>
      </c>
    </row>
    <row r="27" spans="2:4" x14ac:dyDescent="0.2">
      <c r="C27">
        <v>8</v>
      </c>
      <c r="D27" s="5">
        <v>0</v>
      </c>
    </row>
    <row r="28" spans="2:4" x14ac:dyDescent="0.2">
      <c r="C28">
        <v>9</v>
      </c>
      <c r="D28" s="5">
        <v>0</v>
      </c>
    </row>
    <row r="29" spans="2:4" x14ac:dyDescent="0.2">
      <c r="B29" t="s">
        <v>82</v>
      </c>
      <c r="C29" s="5">
        <v>10</v>
      </c>
      <c r="D29" s="5">
        <v>202229</v>
      </c>
    </row>
    <row r="30" spans="2:4" x14ac:dyDescent="0.2">
      <c r="B30" s="1" t="s">
        <v>77</v>
      </c>
      <c r="D30" s="12">
        <f>+IRR(D19:D29)</f>
        <v>9.0542137251060861E-2</v>
      </c>
    </row>
    <row r="32" spans="2:4" x14ac:dyDescent="0.2">
      <c r="B32" t="s">
        <v>81</v>
      </c>
    </row>
    <row r="34" spans="2:4" x14ac:dyDescent="0.2">
      <c r="B34" t="s">
        <v>75</v>
      </c>
    </row>
    <row r="36" spans="2:4" x14ac:dyDescent="0.2">
      <c r="C36" s="13" t="s">
        <v>49</v>
      </c>
      <c r="D36" s="13" t="s">
        <v>80</v>
      </c>
    </row>
    <row r="37" spans="2:4" x14ac:dyDescent="0.2">
      <c r="B37" t="s">
        <v>83</v>
      </c>
      <c r="C37">
        <v>0</v>
      </c>
      <c r="D37" s="5">
        <v>-9000</v>
      </c>
    </row>
    <row r="38" spans="2:4" x14ac:dyDescent="0.2">
      <c r="B38" t="s">
        <v>84</v>
      </c>
      <c r="C38">
        <v>1</v>
      </c>
      <c r="D38" s="5">
        <v>2684.8</v>
      </c>
    </row>
    <row r="39" spans="2:4" x14ac:dyDescent="0.2">
      <c r="B39" t="s">
        <v>84</v>
      </c>
      <c r="C39">
        <v>2</v>
      </c>
      <c r="D39" s="5">
        <v>2684.8</v>
      </c>
    </row>
    <row r="40" spans="2:4" x14ac:dyDescent="0.2">
      <c r="B40" t="s">
        <v>84</v>
      </c>
      <c r="C40">
        <v>3</v>
      </c>
      <c r="D40" s="5">
        <v>2684.8</v>
      </c>
    </row>
    <row r="41" spans="2:4" x14ac:dyDescent="0.2">
      <c r="B41" t="s">
        <v>84</v>
      </c>
      <c r="C41">
        <v>4</v>
      </c>
      <c r="D41" s="5">
        <v>2684.8</v>
      </c>
    </row>
    <row r="42" spans="2:4" x14ac:dyDescent="0.2">
      <c r="B42" t="s">
        <v>84</v>
      </c>
      <c r="C42">
        <v>5</v>
      </c>
      <c r="D42" s="5">
        <v>2684.8</v>
      </c>
    </row>
    <row r="43" spans="2:4" x14ac:dyDescent="0.2">
      <c r="B43" s="1" t="s">
        <v>77</v>
      </c>
      <c r="D43" s="12">
        <f>+IRR(D37:D42)</f>
        <v>0.14999371189104194</v>
      </c>
    </row>
    <row r="45" spans="2:4" x14ac:dyDescent="0.2">
      <c r="B45" t="s">
        <v>85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I23"/>
  <sheetViews>
    <sheetView workbookViewId="0"/>
  </sheetViews>
  <sheetFormatPr baseColWidth="10" defaultRowHeight="15" x14ac:dyDescent="0.2"/>
  <cols>
    <col min="1" max="1" width="5" customWidth="1"/>
    <col min="2" max="2" width="25.33203125" customWidth="1"/>
  </cols>
  <sheetData>
    <row r="3" spans="1:3" ht="16" x14ac:dyDescent="0.2">
      <c r="A3" s="2" t="s">
        <v>86</v>
      </c>
      <c r="B3" s="3" t="s">
        <v>87</v>
      </c>
    </row>
    <row r="5" spans="1:3" x14ac:dyDescent="0.2">
      <c r="B5" t="s">
        <v>88</v>
      </c>
    </row>
    <row r="7" spans="1:3" x14ac:dyDescent="0.2">
      <c r="B7" t="s">
        <v>89</v>
      </c>
      <c r="C7">
        <v>12</v>
      </c>
    </row>
    <row r="8" spans="1:3" x14ac:dyDescent="0.2">
      <c r="B8" t="s">
        <v>90</v>
      </c>
      <c r="C8">
        <v>6</v>
      </c>
    </row>
    <row r="10" spans="1:3" x14ac:dyDescent="0.2">
      <c r="B10" s="1" t="s">
        <v>87</v>
      </c>
      <c r="C10" s="14">
        <f>+C7/C8-1</f>
        <v>1</v>
      </c>
    </row>
    <row r="12" spans="1:3" x14ac:dyDescent="0.2">
      <c r="B12" s="1" t="s">
        <v>91</v>
      </c>
      <c r="C12" s="14">
        <f>+(1+C10)^(1/5)-1</f>
        <v>0.1486983549970351</v>
      </c>
    </row>
    <row r="14" spans="1:3" x14ac:dyDescent="0.2">
      <c r="B14" t="s">
        <v>92</v>
      </c>
    </row>
    <row r="16" spans="1:3" x14ac:dyDescent="0.2">
      <c r="B16" s="1" t="s">
        <v>94</v>
      </c>
    </row>
    <row r="18" spans="2:9" x14ac:dyDescent="0.2">
      <c r="B18" t="s">
        <v>93</v>
      </c>
      <c r="C18">
        <v>2004</v>
      </c>
      <c r="D18" s="15">
        <v>6</v>
      </c>
    </row>
    <row r="19" spans="2:9" x14ac:dyDescent="0.2">
      <c r="B19" t="s">
        <v>93</v>
      </c>
      <c r="C19">
        <v>2005</v>
      </c>
      <c r="D19" s="15">
        <f>+D18*(1+$C$12)</f>
        <v>6.892190129982211</v>
      </c>
    </row>
    <row r="20" spans="2:9" x14ac:dyDescent="0.2">
      <c r="B20" t="s">
        <v>93</v>
      </c>
      <c r="C20">
        <v>2006</v>
      </c>
      <c r="D20" s="15">
        <f t="shared" ref="D20:D23" si="0">+D19*(1+$C$12)</f>
        <v>7.917047464637367</v>
      </c>
    </row>
    <row r="21" spans="2:9" x14ac:dyDescent="0.2">
      <c r="B21" t="s">
        <v>93</v>
      </c>
      <c r="C21">
        <v>2007</v>
      </c>
      <c r="D21" s="15">
        <f t="shared" si="0"/>
        <v>9.0942993990623915</v>
      </c>
    </row>
    <row r="22" spans="2:9" x14ac:dyDescent="0.2">
      <c r="B22" t="s">
        <v>93</v>
      </c>
      <c r="C22">
        <v>2008</v>
      </c>
      <c r="D22" s="15">
        <f t="shared" si="0"/>
        <v>10.446606759553495</v>
      </c>
    </row>
    <row r="23" spans="2:9" x14ac:dyDescent="0.2">
      <c r="B23" s="16" t="s">
        <v>93</v>
      </c>
      <c r="C23" s="16">
        <v>2009</v>
      </c>
      <c r="D23" s="17">
        <f t="shared" si="0"/>
        <v>12.000000000000007</v>
      </c>
      <c r="I23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13"/>
  <sheetViews>
    <sheetView workbookViewId="0"/>
  </sheetViews>
  <sheetFormatPr baseColWidth="10" defaultRowHeight="15" x14ac:dyDescent="0.2"/>
  <cols>
    <col min="1" max="1" width="5" customWidth="1"/>
  </cols>
  <sheetData>
    <row r="3" spans="1:4" ht="16" x14ac:dyDescent="0.2">
      <c r="A3" s="2" t="s">
        <v>13</v>
      </c>
      <c r="B3" s="3" t="s">
        <v>14</v>
      </c>
    </row>
    <row r="5" spans="1:4" x14ac:dyDescent="0.2">
      <c r="B5" t="s">
        <v>15</v>
      </c>
    </row>
    <row r="7" spans="1:4" x14ac:dyDescent="0.2">
      <c r="B7" t="s">
        <v>7</v>
      </c>
      <c r="C7" s="5">
        <v>1000</v>
      </c>
    </row>
    <row r="8" spans="1:4" x14ac:dyDescent="0.2">
      <c r="B8" t="s">
        <v>8</v>
      </c>
      <c r="C8" s="4">
        <v>0.14000000000000001</v>
      </c>
    </row>
    <row r="9" spans="1:4" x14ac:dyDescent="0.2">
      <c r="B9" t="s">
        <v>9</v>
      </c>
      <c r="C9">
        <v>6</v>
      </c>
      <c r="D9" t="s">
        <v>16</v>
      </c>
    </row>
    <row r="10" spans="1:4" x14ac:dyDescent="0.2">
      <c r="B10" s="1" t="s">
        <v>17</v>
      </c>
      <c r="C10" s="8">
        <f>+C7*((1+C8)^C9)</f>
        <v>2194.9726239360016</v>
      </c>
      <c r="D10" s="9">
        <f>FV(C8,C9,,-C7)</f>
        <v>2194.9726239360016</v>
      </c>
    </row>
    <row r="12" spans="1:4" x14ac:dyDescent="0.2">
      <c r="B12" t="s">
        <v>18</v>
      </c>
    </row>
    <row r="13" spans="1:4" x14ac:dyDescent="0.2">
      <c r="B13" t="s">
        <v>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14"/>
  <sheetViews>
    <sheetView workbookViewId="0"/>
  </sheetViews>
  <sheetFormatPr baseColWidth="10" defaultRowHeight="15" x14ac:dyDescent="0.2"/>
  <cols>
    <col min="1" max="1" width="5" customWidth="1"/>
    <col min="2" max="2" width="20.33203125" customWidth="1"/>
  </cols>
  <sheetData>
    <row r="3" spans="1:3" ht="16" x14ac:dyDescent="0.2">
      <c r="A3" s="2" t="s">
        <v>25</v>
      </c>
      <c r="B3" s="3" t="s">
        <v>26</v>
      </c>
    </row>
    <row r="5" spans="1:3" x14ac:dyDescent="0.2">
      <c r="B5" t="s">
        <v>20</v>
      </c>
    </row>
    <row r="6" spans="1:3" x14ac:dyDescent="0.2">
      <c r="B6" t="s">
        <v>21</v>
      </c>
    </row>
    <row r="8" spans="1:3" x14ac:dyDescent="0.2">
      <c r="B8" t="s">
        <v>17</v>
      </c>
      <c r="C8" s="5">
        <v>200000</v>
      </c>
    </row>
    <row r="9" spans="1:3" x14ac:dyDescent="0.2">
      <c r="B9" t="s">
        <v>22</v>
      </c>
      <c r="C9" s="7">
        <v>0.05</v>
      </c>
    </row>
    <row r="10" spans="1:3" x14ac:dyDescent="0.2">
      <c r="B10" t="s">
        <v>23</v>
      </c>
      <c r="C10" s="7">
        <f>+(1+C9)^(0.0833333333333333)-1</f>
        <v>4.0741237836483535E-3</v>
      </c>
    </row>
    <row r="11" spans="1:3" x14ac:dyDescent="0.2">
      <c r="B11" t="s">
        <v>34</v>
      </c>
      <c r="C11">
        <v>13</v>
      </c>
    </row>
    <row r="12" spans="1:3" x14ac:dyDescent="0.2">
      <c r="B12" s="1" t="s">
        <v>24</v>
      </c>
      <c r="C12" s="8">
        <f>PMT(C10,C11,,-C8)</f>
        <v>15012.11004820068</v>
      </c>
    </row>
    <row r="14" spans="1:3" x14ac:dyDescent="0.2">
      <c r="B14" t="s">
        <v>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D12"/>
  <sheetViews>
    <sheetView workbookViewId="0"/>
  </sheetViews>
  <sheetFormatPr baseColWidth="10" defaultRowHeight="15" x14ac:dyDescent="0.2"/>
  <cols>
    <col min="1" max="1" width="5" customWidth="1"/>
    <col min="2" max="2" width="14.5" customWidth="1"/>
  </cols>
  <sheetData>
    <row r="3" spans="1:4" ht="16" x14ac:dyDescent="0.2">
      <c r="A3" s="2" t="s">
        <v>30</v>
      </c>
      <c r="B3" s="3" t="s">
        <v>26</v>
      </c>
    </row>
    <row r="5" spans="1:4" x14ac:dyDescent="0.2">
      <c r="B5" t="s">
        <v>28</v>
      </c>
    </row>
    <row r="7" spans="1:4" x14ac:dyDescent="0.2">
      <c r="B7" t="s">
        <v>7</v>
      </c>
      <c r="C7" s="5">
        <v>100</v>
      </c>
    </row>
    <row r="8" spans="1:4" x14ac:dyDescent="0.2">
      <c r="B8" t="s">
        <v>8</v>
      </c>
      <c r="C8" s="4">
        <v>0.14000000000000001</v>
      </c>
    </row>
    <row r="9" spans="1:4" x14ac:dyDescent="0.2">
      <c r="B9" t="s">
        <v>9</v>
      </c>
      <c r="C9">
        <v>3</v>
      </c>
      <c r="D9" t="s">
        <v>16</v>
      </c>
    </row>
    <row r="10" spans="1:4" x14ac:dyDescent="0.2">
      <c r="B10" s="1" t="s">
        <v>17</v>
      </c>
      <c r="C10" s="8">
        <f>+C7*((1+C8)^C9)</f>
        <v>148.15440000000004</v>
      </c>
      <c r="D10" s="9">
        <f>FV(C8,C9,,-C7)</f>
        <v>148.15440000000004</v>
      </c>
    </row>
    <row r="12" spans="1:4" x14ac:dyDescent="0.2">
      <c r="B12" t="s">
        <v>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19"/>
  <sheetViews>
    <sheetView workbookViewId="0"/>
  </sheetViews>
  <sheetFormatPr baseColWidth="10" defaultRowHeight="15" x14ac:dyDescent="0.2"/>
  <cols>
    <col min="1" max="1" width="5" customWidth="1"/>
    <col min="2" max="2" width="22.1640625" customWidth="1"/>
  </cols>
  <sheetData>
    <row r="3" spans="1:4" ht="16" x14ac:dyDescent="0.2">
      <c r="A3" s="2" t="s">
        <v>31</v>
      </c>
      <c r="B3" s="3" t="s">
        <v>26</v>
      </c>
    </row>
    <row r="5" spans="1:4" x14ac:dyDescent="0.2">
      <c r="B5" t="s">
        <v>32</v>
      </c>
    </row>
    <row r="7" spans="1:4" x14ac:dyDescent="0.2">
      <c r="B7" t="s">
        <v>7</v>
      </c>
      <c r="C7" s="5">
        <v>500</v>
      </c>
    </row>
    <row r="8" spans="1:4" x14ac:dyDescent="0.2">
      <c r="B8" t="s">
        <v>8</v>
      </c>
      <c r="C8" s="4">
        <v>0.16</v>
      </c>
    </row>
    <row r="9" spans="1:4" x14ac:dyDescent="0.2">
      <c r="B9" t="s">
        <v>9</v>
      </c>
      <c r="C9">
        <v>5</v>
      </c>
      <c r="D9" t="s">
        <v>16</v>
      </c>
    </row>
    <row r="10" spans="1:4" x14ac:dyDescent="0.2">
      <c r="B10" s="1" t="s">
        <v>17</v>
      </c>
      <c r="C10" s="8">
        <f>+C7*((1+C8)^C9)</f>
        <v>1050.1708287999998</v>
      </c>
      <c r="D10" s="9">
        <f>FV(C8,C9,,-C7)</f>
        <v>1050.1708287999998</v>
      </c>
    </row>
    <row r="12" spans="1:4" x14ac:dyDescent="0.2">
      <c r="B12" t="s">
        <v>44</v>
      </c>
      <c r="C12" s="5">
        <v>100</v>
      </c>
    </row>
    <row r="13" spans="1:4" x14ac:dyDescent="0.2">
      <c r="B13" t="s">
        <v>8</v>
      </c>
      <c r="C13" s="4">
        <v>0.16</v>
      </c>
    </row>
    <row r="14" spans="1:4" x14ac:dyDescent="0.2">
      <c r="B14" t="s">
        <v>34</v>
      </c>
      <c r="C14">
        <v>5</v>
      </c>
    </row>
    <row r="15" spans="1:4" x14ac:dyDescent="0.2">
      <c r="B15" s="1" t="s">
        <v>17</v>
      </c>
      <c r="C15" s="8">
        <f>FV(C13,C14,-C12)</f>
        <v>687.71353599999975</v>
      </c>
    </row>
    <row r="17" spans="2:3" x14ac:dyDescent="0.2">
      <c r="B17" s="1" t="s">
        <v>35</v>
      </c>
      <c r="C17" s="6">
        <f>+C10+C15</f>
        <v>1737.8843647999995</v>
      </c>
    </row>
    <row r="19" spans="2:3" x14ac:dyDescent="0.2">
      <c r="B19" t="s">
        <v>36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D12"/>
  <sheetViews>
    <sheetView workbookViewId="0"/>
  </sheetViews>
  <sheetFormatPr baseColWidth="10" defaultRowHeight="15" x14ac:dyDescent="0.2"/>
  <cols>
    <col min="1" max="1" width="5" customWidth="1"/>
    <col min="2" max="2" width="22.1640625" customWidth="1"/>
  </cols>
  <sheetData>
    <row r="3" spans="1:4" ht="16" x14ac:dyDescent="0.2">
      <c r="A3" s="2" t="s">
        <v>40</v>
      </c>
      <c r="B3" s="3" t="s">
        <v>26</v>
      </c>
    </row>
    <row r="5" spans="1:4" x14ac:dyDescent="0.2">
      <c r="B5" t="s">
        <v>37</v>
      </c>
    </row>
    <row r="7" spans="1:4" x14ac:dyDescent="0.2">
      <c r="B7" t="s">
        <v>17</v>
      </c>
      <c r="C7" s="5">
        <v>100</v>
      </c>
    </row>
    <row r="8" spans="1:4" x14ac:dyDescent="0.2">
      <c r="B8" t="s">
        <v>8</v>
      </c>
      <c r="C8" s="4">
        <v>0.12</v>
      </c>
    </row>
    <row r="9" spans="1:4" x14ac:dyDescent="0.2">
      <c r="B9" t="s">
        <v>9</v>
      </c>
      <c r="C9">
        <v>3</v>
      </c>
      <c r="D9" t="s">
        <v>16</v>
      </c>
    </row>
    <row r="10" spans="1:4" x14ac:dyDescent="0.2">
      <c r="B10" s="1" t="s">
        <v>38</v>
      </c>
      <c r="C10" s="8">
        <f>+C7/((1+C8)^C9)</f>
        <v>71.178024781341094</v>
      </c>
      <c r="D10" s="9">
        <f>PV(C8,C9,,-C7)</f>
        <v>71.178024781341094</v>
      </c>
    </row>
    <row r="12" spans="1:4" x14ac:dyDescent="0.2">
      <c r="B12" t="s">
        <v>39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D12"/>
  <sheetViews>
    <sheetView workbookViewId="0"/>
  </sheetViews>
  <sheetFormatPr baseColWidth="10" defaultRowHeight="15" x14ac:dyDescent="0.2"/>
  <cols>
    <col min="1" max="1" width="5" customWidth="1"/>
    <col min="2" max="2" width="22.1640625" customWidth="1"/>
  </cols>
  <sheetData>
    <row r="3" spans="1:4" ht="16" x14ac:dyDescent="0.2">
      <c r="A3" s="2" t="s">
        <v>41</v>
      </c>
      <c r="B3" s="3" t="s">
        <v>26</v>
      </c>
    </row>
    <row r="5" spans="1:4" x14ac:dyDescent="0.2">
      <c r="B5" t="s">
        <v>42</v>
      </c>
    </row>
    <row r="7" spans="1:4" x14ac:dyDescent="0.2">
      <c r="B7" t="s">
        <v>33</v>
      </c>
      <c r="C7" s="5">
        <v>500</v>
      </c>
    </row>
    <row r="8" spans="1:4" x14ac:dyDescent="0.2">
      <c r="B8" t="s">
        <v>8</v>
      </c>
      <c r="C8" s="4">
        <v>0.25</v>
      </c>
    </row>
    <row r="9" spans="1:4" x14ac:dyDescent="0.2">
      <c r="B9" t="s">
        <v>9</v>
      </c>
      <c r="C9">
        <v>3</v>
      </c>
      <c r="D9" t="s">
        <v>16</v>
      </c>
    </row>
    <row r="10" spans="1:4" x14ac:dyDescent="0.2">
      <c r="B10" s="1" t="s">
        <v>38</v>
      </c>
      <c r="C10" s="8">
        <f>PV(C8,C9,-C7)</f>
        <v>976</v>
      </c>
    </row>
    <row r="12" spans="1:4" x14ac:dyDescent="0.2">
      <c r="B12" t="s">
        <v>43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F15"/>
  <sheetViews>
    <sheetView workbookViewId="0"/>
  </sheetViews>
  <sheetFormatPr baseColWidth="10" defaultRowHeight="15" x14ac:dyDescent="0.2"/>
  <cols>
    <col min="1" max="1" width="5" customWidth="1"/>
    <col min="2" max="2" width="5.33203125" customWidth="1"/>
    <col min="3" max="3" width="4" customWidth="1"/>
  </cols>
  <sheetData>
    <row r="3" spans="1:6" ht="16" x14ac:dyDescent="0.2">
      <c r="A3" s="2" t="s">
        <v>45</v>
      </c>
      <c r="B3" s="3" t="s">
        <v>26</v>
      </c>
    </row>
    <row r="5" spans="1:6" x14ac:dyDescent="0.2">
      <c r="B5" t="s">
        <v>46</v>
      </c>
    </row>
    <row r="7" spans="1:6" x14ac:dyDescent="0.2">
      <c r="B7" t="s">
        <v>50</v>
      </c>
      <c r="E7" s="4">
        <v>0.25</v>
      </c>
    </row>
    <row r="9" spans="1:6" ht="32" x14ac:dyDescent="0.2">
      <c r="D9" s="10" t="s">
        <v>47</v>
      </c>
      <c r="E9" s="10" t="s">
        <v>48</v>
      </c>
      <c r="F9" s="10" t="s">
        <v>48</v>
      </c>
    </row>
    <row r="10" spans="1:6" x14ac:dyDescent="0.2">
      <c r="B10" t="s">
        <v>49</v>
      </c>
      <c r="C10">
        <v>1</v>
      </c>
      <c r="D10" s="5">
        <v>4100</v>
      </c>
      <c r="E10" s="8">
        <f>+D10/(1+$E$7)^C10</f>
        <v>3280</v>
      </c>
      <c r="F10" s="9">
        <f>PV($E$7,C10,,-D10)</f>
        <v>3280</v>
      </c>
    </row>
    <row r="11" spans="1:6" x14ac:dyDescent="0.2">
      <c r="B11" t="s">
        <v>49</v>
      </c>
      <c r="C11">
        <v>2</v>
      </c>
      <c r="D11" s="5">
        <v>500</v>
      </c>
      <c r="E11" s="8">
        <f t="shared" ref="E11:E12" si="0">+D11/(1+$E$7)^C11</f>
        <v>320</v>
      </c>
      <c r="F11" s="9">
        <f t="shared" ref="F11:F12" si="1">PV($E$7,C11,,-D11)</f>
        <v>320</v>
      </c>
    </row>
    <row r="12" spans="1:6" x14ac:dyDescent="0.2">
      <c r="B12" t="s">
        <v>49</v>
      </c>
      <c r="C12">
        <v>3</v>
      </c>
      <c r="D12" s="5">
        <v>1000</v>
      </c>
      <c r="E12" s="8">
        <f t="shared" si="0"/>
        <v>512</v>
      </c>
      <c r="F12" s="9">
        <f t="shared" si="1"/>
        <v>512</v>
      </c>
    </row>
    <row r="13" spans="1:6" x14ac:dyDescent="0.2">
      <c r="E13" s="5">
        <f>SUM(E10:E12)</f>
        <v>4112</v>
      </c>
      <c r="F13" s="5">
        <f>SUM(F10:F12)</f>
        <v>4112</v>
      </c>
    </row>
    <row r="15" spans="1:6" x14ac:dyDescent="0.2">
      <c r="B15" t="s">
        <v>51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C14"/>
  <sheetViews>
    <sheetView workbookViewId="0"/>
  </sheetViews>
  <sheetFormatPr baseColWidth="10" defaultRowHeight="15" x14ac:dyDescent="0.2"/>
  <cols>
    <col min="1" max="1" width="5" customWidth="1"/>
    <col min="2" max="2" width="20.33203125" customWidth="1"/>
  </cols>
  <sheetData>
    <row r="3" spans="1:3" ht="16" x14ac:dyDescent="0.2">
      <c r="A3" s="2" t="s">
        <v>52</v>
      </c>
      <c r="B3" s="3" t="s">
        <v>26</v>
      </c>
    </row>
    <row r="5" spans="1:3" x14ac:dyDescent="0.2">
      <c r="B5" t="s">
        <v>53</v>
      </c>
    </row>
    <row r="6" spans="1:3" x14ac:dyDescent="0.2">
      <c r="B6" t="s">
        <v>54</v>
      </c>
    </row>
    <row r="8" spans="1:3" x14ac:dyDescent="0.2">
      <c r="B8" t="s">
        <v>55</v>
      </c>
      <c r="C8" s="5">
        <v>25000</v>
      </c>
    </row>
    <row r="9" spans="1:3" x14ac:dyDescent="0.2">
      <c r="B9" t="s">
        <v>22</v>
      </c>
      <c r="C9" s="7">
        <v>0.06</v>
      </c>
    </row>
    <row r="10" spans="1:3" x14ac:dyDescent="0.2">
      <c r="B10" t="s">
        <v>23</v>
      </c>
      <c r="C10" s="7">
        <f>+(1+C9)^(0.0833333333333333)-1</f>
        <v>4.8675505653430484E-3</v>
      </c>
    </row>
    <row r="11" spans="1:3" x14ac:dyDescent="0.2">
      <c r="B11" t="s">
        <v>56</v>
      </c>
      <c r="C11">
        <f>12*12</f>
        <v>144</v>
      </c>
    </row>
    <row r="12" spans="1:3" x14ac:dyDescent="0.2">
      <c r="B12" s="1" t="s">
        <v>58</v>
      </c>
      <c r="C12" s="8">
        <f>PMT(C10,C11,-C8)</f>
        <v>241.91123824761996</v>
      </c>
    </row>
    <row r="14" spans="1:3" x14ac:dyDescent="0.2">
      <c r="B14" t="s">
        <v>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Microsoft Office User</cp:lastModifiedBy>
  <dcterms:created xsi:type="dcterms:W3CDTF">2019-06-17T23:08:31Z</dcterms:created>
  <dcterms:modified xsi:type="dcterms:W3CDTF">2019-06-28T16:29:18Z</dcterms:modified>
</cp:coreProperties>
</file>